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Kaes\Desktop\"/>
    </mc:Choice>
  </mc:AlternateContent>
  <xr:revisionPtr revIDLastSave="0" documentId="13_ncr:1_{FD190DC6-CCB9-4CD4-A142-28DB22712597}" xr6:coauthVersionLast="45" xr6:coauthVersionMax="45" xr10:uidLastSave="{00000000-0000-0000-0000-000000000000}"/>
  <bookViews>
    <workbookView xWindow="-120" yWindow="480" windowWidth="29040" windowHeight="15840" xr2:uid="{00000000-000D-0000-FFFF-FFFF00000000}"/>
  </bookViews>
  <sheets>
    <sheet name="calcul tarif journalier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5" i="1" l="1"/>
  <c r="B44" i="1"/>
  <c r="E15" i="1"/>
  <c r="E39" i="1" s="1"/>
  <c r="J5" i="1" s="1"/>
  <c r="I25" i="1" s="1"/>
  <c r="B15" i="1"/>
  <c r="B14" i="1"/>
  <c r="G11" i="1"/>
  <c r="H16" i="1" s="1"/>
  <c r="H20" i="1" s="1"/>
  <c r="H30" i="1" s="1"/>
  <c r="J34" i="1" s="1"/>
  <c r="B10" i="1"/>
  <c r="G9" i="1"/>
  <c r="E8" i="1"/>
  <c r="H34" i="1" l="1"/>
  <c r="I37" i="1"/>
  <c r="I41" i="1" s="1"/>
  <c r="B2" i="1" l="1"/>
  <c r="J2" i="1"/>
  <c r="I38" i="1"/>
  <c r="I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3000000}">
      <text>
        <r>
          <rPr>
            <sz val="9"/>
            <color indexed="81"/>
            <rFont val="宋体"/>
            <charset val="134"/>
          </rPr>
          <t>à la question "est-ce que je souhaite réaliser un bénéfice" ? La réponse est oui ! pour rester viable, pour investir dans du matériel ou pouvoir développer un projet perso, pour pouvoir prendre un freelance en cas de rush (et ne pas exploiter les stagiaires ;) )
	-Julie GUEGUEN
1) On n'emploie pas un·e confrère, on fait une rétrocession d'honoraire.
2) On n'emploie pas des stagiaires, il·le·s n'ont pas vocation à travailler pour nous.
	-Aurélien Roussel
_Marked as resolved_
	-Arthur Hun
_Re-opened_
	-Julie GUEGUEN
_Marked as resolved_
	-Léa Forch
_Re-opened_
	-Julie GUEGUEN</t>
        </r>
      </text>
    </comment>
    <comment ref="D8" authorId="0" shapeId="0" xr:uid="{00000000-0006-0000-0000-000008000000}">
      <text>
        <r>
          <rPr>
            <sz val="9"/>
            <color indexed="81"/>
            <rFont val="宋体"/>
            <charset val="134"/>
          </rPr>
          <t>j'estime acheter pour 2000 euros de matériel informatique tous les 5 ans ? j'inscris "=2000/(12*5)
	-Julie GUEGUEN</t>
        </r>
      </text>
    </comment>
    <comment ref="D9" authorId="0" shapeId="0" xr:uid="{00000000-0006-0000-0000-000007000000}">
      <text>
        <r>
          <rPr>
            <sz val="9"/>
            <color indexed="81"/>
            <rFont val="宋体"/>
            <charset val="134"/>
          </rPr>
          <t>rame de papiers, stylos, cartons...
	-Julie GUEGUEN
_Marked as resolved_
	-Élie Villette
_Re-opened_
	-Julie GUEGUEN</t>
        </r>
      </text>
    </comment>
    <comment ref="A10" authorId="0" shapeId="0" xr:uid="{00000000-0006-0000-0000-00000D000000}">
      <text>
        <r>
          <rPr>
            <sz val="9"/>
            <color indexed="81"/>
            <rFont val="宋体"/>
            <charset val="134"/>
          </rPr>
          <t>rapporté sur un mois
	-Julie GUEGUEN</t>
        </r>
      </text>
    </comment>
    <comment ref="D12" authorId="0" shapeId="0" xr:uid="{00000000-0006-0000-0000-000006000000}">
      <text>
        <r>
          <rPr>
            <sz val="9"/>
            <color indexed="81"/>
            <rFont val="宋体"/>
            <charset val="134"/>
          </rPr>
          <t>je soutiens la création typographique et je m'offre une belle typo de temps en temps ;)
	-Julie GUEGUEN</t>
        </r>
      </text>
    </comment>
    <comment ref="A14" authorId="0" shapeId="0" xr:uid="{00000000-0006-0000-0000-00000C000000}">
      <text>
        <r>
          <rPr>
            <sz val="9"/>
            <color indexed="81"/>
            <rFont val="宋体"/>
            <charset val="134"/>
          </rPr>
          <t>rapporté sur un mois. Par exemple, si j'estime dépenser 700 euros tous les 3 ans pour un nouveau téléphone, j'inscris : 
"=700/(3*12)"
	-Julie GUEGUEN</t>
        </r>
      </text>
    </comment>
    <comment ref="D14" authorId="0" shapeId="0" xr:uid="{00000000-0006-0000-0000-000004000000}">
      <text>
        <r>
          <rPr>
            <sz val="9"/>
            <color indexed="81"/>
            <rFont val="宋体"/>
            <charset val="134"/>
          </rPr>
          <t>je mets de côté en cas de réparation matérielle (imprimante, ordinateur...)
	-Julie GUEGUEN</t>
        </r>
      </text>
    </comment>
    <comment ref="A15" authorId="0" shapeId="0" xr:uid="{00000000-0006-0000-0000-00000B000000}">
      <text>
        <r>
          <rPr>
            <sz val="9"/>
            <color indexed="81"/>
            <rFont val="宋体"/>
            <charset val="134"/>
          </rPr>
          <t>Rapporté sur un mois. Par exemple si j'estime dépenser environ 1000 euros tous les 5 ans pour renouveller frigo, lave linge... 
J'inscris : "=1000/(5*12)"
	-Julie GUEGUEN</t>
        </r>
      </text>
    </comment>
    <comment ref="D20" authorId="0" shapeId="0" xr:uid="{00000000-0006-0000-0000-000005000000}">
      <text>
        <r>
          <rPr>
            <sz val="9"/>
            <color indexed="81"/>
            <rFont val="宋体"/>
            <charset val="134"/>
          </rPr>
          <t>j'invite un client au restau, je fais un apéro...
	-Julie GUEGUEN</t>
        </r>
      </text>
    </comment>
    <comment ref="I24" authorId="0" shapeId="0" xr:uid="{00000000-0006-0000-0000-000002000000}">
      <text>
        <r>
          <rPr>
            <sz val="9"/>
            <color indexed="81"/>
            <rFont val="宋体"/>
            <charset val="134"/>
          </rPr>
          <t>Jacques Jap recommande : "La seule chose que je vous conseille vivement si vous voulez durer dans le temps c'est d'appliquer la règle des 3X3 
à savoir : 
- 3 mois de prévisions de commande en cours
- 3 mois de trésorerie sur le compte courant
- 3 mois de règlements à venir
Avec ça vous pouvez assurer votre train de vie normal et prévoir en cas de pépin. Cela demande quelques années avant d'arriver à ce rythme mais c'est réalisable"
	-Julie GUEGUEN</t>
        </r>
      </text>
    </comment>
    <comment ref="D31" authorId="0" shapeId="0" xr:uid="{00000000-0006-0000-0000-000001000000}">
      <text>
        <r>
          <rPr>
            <sz val="9"/>
            <color indexed="81"/>
            <rFont val="宋体"/>
            <charset val="134"/>
          </rPr>
          <t>Recommandation de Julian Jeanne : 
"Te fatigue pas, tu mets à part sur un compte 40 % sur chaque facture. Ca correspond aux cotisation MDA + ton impots sur le revenu. Avec ça, t'es tranquille !"
	-Julie GUEGUEN</t>
        </r>
      </text>
    </comment>
    <comment ref="B44" authorId="0" shapeId="0" xr:uid="{00000000-0006-0000-0000-00000A000000}">
      <text>
        <r>
          <rPr>
            <sz val="9"/>
            <color indexed="81"/>
            <rFont val="宋体"/>
            <charset val="134"/>
          </rPr>
          <t>rapporté au mois. Si je dépense 40 euros tous les 6 mois, j'inscris "=40/6"
	-Julie GUEGUEN</t>
        </r>
      </text>
    </comment>
    <comment ref="A49" authorId="0" shapeId="0" xr:uid="{00000000-0006-0000-0000-000009000000}">
      <text>
        <r>
          <rPr>
            <sz val="9"/>
            <color indexed="81"/>
            <rFont val="宋体"/>
            <charset val="134"/>
          </rPr>
          <t>rapporté sur un mois
	-Julie GUEGUEN</t>
        </r>
      </text>
    </comment>
  </commentList>
</comments>
</file>

<file path=xl/sharedStrings.xml><?xml version="1.0" encoding="utf-8"?>
<sst xmlns="http://schemas.openxmlformats.org/spreadsheetml/2006/main" count="119" uniqueCount="114">
  <si>
    <t xml:space="preserve">[Beta] Aide au calcul du prix journalier plancher </t>
  </si>
  <si>
    <t xml:space="preserve">Mon prix journalier PLANCHER : </t>
  </si>
  <si>
    <t xml:space="preserve"> je souhaite réaliser un bénéfice de :</t>
  </si>
  <si>
    <t>mon prix journalier :</t>
  </si>
  <si>
    <t xml:space="preserve">L'outil est en cours d'élaboration / Il est conçu pour fixer son prix journalier plancher, c'est à dire le prix minimal pour permettre de conserver son niveau de vie / Il ne prend pas en compte l'expérience ni la valorisation de certaines compétences / certaines choses et paramètres ont surement été oubliés. </t>
  </si>
  <si>
    <t>Ce que me coute ma vie perso</t>
  </si>
  <si>
    <t>Ce que me coute ma vie pro</t>
  </si>
  <si>
    <t xml:space="preserve">Par mois, j'ai donc besoin de : </t>
  </si>
  <si>
    <t xml:space="preserve"> </t>
  </si>
  <si>
    <t>Habitation</t>
  </si>
  <si>
    <t xml:space="preserve">Production </t>
  </si>
  <si>
    <t>loyer ou prêt immobilier</t>
  </si>
  <si>
    <t xml:space="preserve">Loyer local ou coworking </t>
  </si>
  <si>
    <t>CONGES - Par an, j'aimerais avoir...</t>
  </si>
  <si>
    <t>charges et/ou copro...</t>
  </si>
  <si>
    <t xml:space="preserve">Renouvellement informatique </t>
  </si>
  <si>
    <t>semaine(s) de congés</t>
  </si>
  <si>
    <t>soit</t>
  </si>
  <si>
    <t>assurances habitation (par mois)</t>
  </si>
  <si>
    <t>Achats matériels réguliers</t>
  </si>
  <si>
    <t>jours ouvrés en moins</t>
  </si>
  <si>
    <t>taxe habitation, taxe foncière (par mois)</t>
  </si>
  <si>
    <t>Abonnement logiciels (adobe...)</t>
  </si>
  <si>
    <t xml:space="preserve">Par an, il y a environ 250 jours ouvrés, il me reste donc : </t>
  </si>
  <si>
    <t>abonnement internet</t>
  </si>
  <si>
    <t xml:space="preserve">Autres licences </t>
  </si>
  <si>
    <t>jours ouvrés travaillés</t>
  </si>
  <si>
    <t>abonnement telephone</t>
  </si>
  <si>
    <t xml:space="preserve">Budget achat typo </t>
  </si>
  <si>
    <t>abonnement autre</t>
  </si>
  <si>
    <t>Budget achat images (stock...)</t>
  </si>
  <si>
    <t xml:space="preserve">DEMARCHAGE : Appels d'offre, devis, facture, réseautage, chômage technique... un freelance passe globalement la moitié de son temps à du travail "invisible" et non facturé. J'estime que mon travail "invisible" occupe : </t>
  </si>
  <si>
    <t>renouvellement téléphone</t>
  </si>
  <si>
    <t>Entretien matériel</t>
  </si>
  <si>
    <t xml:space="preserve">renouvellement électroménager </t>
  </si>
  <si>
    <t xml:space="preserve">Abonnement Cloud (Dropbox...) </t>
  </si>
  <si>
    <t xml:space="preserve">de mon temps </t>
  </si>
  <si>
    <t xml:space="preserve">il reste donc : </t>
  </si>
  <si>
    <t>jours ouvrés potentiellement facturés par an</t>
  </si>
  <si>
    <t>Banque / épargne</t>
  </si>
  <si>
    <t>Budget commercial</t>
  </si>
  <si>
    <t>frais bancaire (cb...)</t>
  </si>
  <si>
    <t>Déplacements</t>
  </si>
  <si>
    <t xml:space="preserve">MALADIE - J'estime que je peux tomber malade environ... </t>
  </si>
  <si>
    <t>prêts en cours (étudiants...)</t>
  </si>
  <si>
    <t>Abonnement tel pro</t>
  </si>
  <si>
    <t>semaine(s) par an</t>
  </si>
  <si>
    <t xml:space="preserve">Epargne mensuelle livret A, livret </t>
  </si>
  <si>
    <t>Budget "réception"</t>
  </si>
  <si>
    <t xml:space="preserve">jours ouvrés potentiellement facturés par an </t>
  </si>
  <si>
    <t xml:space="preserve">Epargne assurance vie </t>
  </si>
  <si>
    <t>Epargne autre</t>
  </si>
  <si>
    <t>Gestion</t>
  </si>
  <si>
    <t xml:space="preserve">COUP DUR - En cas de coup dur (obligation familiale, perte inattendue d'un marché, impossibilité de travailler...), j'aimerais avoir au minimum en trésorerie de quoi tenir : </t>
  </si>
  <si>
    <t>Abonnement outil comptable</t>
  </si>
  <si>
    <t>Transports</t>
  </si>
  <si>
    <t xml:space="preserve">Comptable </t>
  </si>
  <si>
    <t xml:space="preserve">moi(s) </t>
  </si>
  <si>
    <t>recommandé : 3 mois minimum</t>
  </si>
  <si>
    <t>Carte transports</t>
  </si>
  <si>
    <t>Gestion banque compte pro</t>
  </si>
  <si>
    <t xml:space="preserve">donc constituer une tréso de : </t>
  </si>
  <si>
    <t xml:space="preserve">Abonnement stationnement </t>
  </si>
  <si>
    <t>Budget essences, payages...</t>
  </si>
  <si>
    <t>RH</t>
  </si>
  <si>
    <t xml:space="preserve">FORMATION - J'aimerai garder du temps pour me former, explorer un nouvel outil, assister à une formation, développer une compétence technique... </t>
  </si>
  <si>
    <t xml:space="preserve">Assurance Auto </t>
  </si>
  <si>
    <t xml:space="preserve">Freelance(s) </t>
  </si>
  <si>
    <t xml:space="preserve">Auto (renouvellement) </t>
  </si>
  <si>
    <t>Stagiaire(s)</t>
  </si>
  <si>
    <t>Alimentaire / quotidien</t>
  </si>
  <si>
    <t>Charges</t>
  </si>
  <si>
    <t xml:space="preserve">Pour financer ma formation, je pense à contacter l'afdas </t>
  </si>
  <si>
    <t>www.afdas.com</t>
  </si>
  <si>
    <t>Budget Courses</t>
  </si>
  <si>
    <t>charges sociales (par mois)*</t>
  </si>
  <si>
    <t xml:space="preserve">Budget Restaurants, Bars, Cafés... </t>
  </si>
  <si>
    <t>Retraite</t>
  </si>
  <si>
    <t>Je dois donc générér</t>
  </si>
  <si>
    <t>pour</t>
  </si>
  <si>
    <t>jours potentiellement facturés</t>
  </si>
  <si>
    <t>Loisirs</t>
  </si>
  <si>
    <t>NB : le plancher pour les microBNC est à environ 70 000 euros/an depuis 2018</t>
  </si>
  <si>
    <t xml:space="preserve">Budget achats livres, média etc. </t>
  </si>
  <si>
    <t xml:space="preserve">Mutuelle </t>
  </si>
  <si>
    <t>abonnement netflix ou autre vod</t>
  </si>
  <si>
    <t>Autres assurances, impots, cfe...</t>
  </si>
  <si>
    <t xml:space="preserve">Mon objectif annuel PLANCHER = </t>
  </si>
  <si>
    <t>abonnement deezer, spotify</t>
  </si>
  <si>
    <t xml:space="preserve">Mon tarif journalier PLANCHER = </t>
  </si>
  <si>
    <t>abonnement sport, loisir, musique</t>
  </si>
  <si>
    <t xml:space="preserve">Total </t>
  </si>
  <si>
    <t xml:space="preserve">Budget Sorties, spectacles, concerts... </t>
  </si>
  <si>
    <t xml:space="preserve">Je souhaite réaliser un bénéfice de = </t>
  </si>
  <si>
    <t>Budget Shopping / vacances / we</t>
  </si>
  <si>
    <t xml:space="preserve">Mon objectif annuel = </t>
  </si>
  <si>
    <t xml:space="preserve">Mon tarif journalier = </t>
  </si>
  <si>
    <t xml:space="preserve">Beauté / Soin </t>
  </si>
  <si>
    <t xml:space="preserve">Coiffeur </t>
  </si>
  <si>
    <t xml:space="preserve">Esthéticien, soins réguliers... </t>
  </si>
  <si>
    <t xml:space="preserve">Dons </t>
  </si>
  <si>
    <t>Dons mensuel association...</t>
  </si>
  <si>
    <t>Adhésions associations...</t>
  </si>
  <si>
    <t>Enfants</t>
  </si>
  <si>
    <t>Crèche, solution de garde</t>
  </si>
  <si>
    <t>Habillements, couches....</t>
  </si>
  <si>
    <t>Loisirs (sport, musique...)</t>
  </si>
  <si>
    <t>Cantine</t>
  </si>
  <si>
    <t>Animaux de compagnie</t>
  </si>
  <si>
    <t>Nourriture</t>
  </si>
  <si>
    <t>Frais veto, vaccins...</t>
  </si>
  <si>
    <t>Accessoires, matériel</t>
  </si>
  <si>
    <t>Impots mensualisés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</si>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</sst>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9">
    <font>
      <sz val="10"/>
      <color rgb="FF000000"/>
      <name val="Arial"/>
      <charset val="134"/>
    </font>
    <font>
      <sz val="9"/>
      <color indexed="81"/>
      <name val="宋体"/>
      <charset val="134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0B5394"/>
      <name val="Arial"/>
      <family val="2"/>
    </font>
    <font>
      <b/>
      <i/>
      <u/>
      <sz val="10"/>
      <color rgb="FF999999"/>
      <name val="Arial"/>
      <family val="2"/>
    </font>
    <font>
      <b/>
      <i/>
      <sz val="10"/>
      <color rgb="FF99999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A2C4C9"/>
        <bgColor rgb="FFA2C4C9"/>
      </patternFill>
    </fill>
    <fill>
      <patternFill patternType="solid">
        <fgColor rgb="FFD9EDFF"/>
        <bgColor rgb="FFD9EDFF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12" borderId="0" xfId="0" applyFont="1" applyFill="1" applyAlignment="1"/>
    <xf numFmtId="0" fontId="3" fillId="12" borderId="0" xfId="0" applyFont="1" applyFill="1"/>
    <xf numFmtId="0" fontId="4" fillId="2" borderId="0" xfId="0" applyFont="1" applyFill="1" applyAlignment="1"/>
    <xf numFmtId="0" fontId="4" fillId="3" borderId="0" xfId="0" applyFont="1" applyFill="1" applyAlignment="1">
      <alignment vertical="center"/>
    </xf>
    <xf numFmtId="164" fontId="4" fillId="4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10" fontId="4" fillId="11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4" fillId="0" borderId="0" xfId="0" applyFont="1" applyAlignment="1"/>
    <xf numFmtId="0" fontId="4" fillId="0" borderId="0" xfId="0" applyFont="1" applyAlignment="1"/>
    <xf numFmtId="0" fontId="4" fillId="6" borderId="0" xfId="0" applyFont="1" applyFill="1" applyAlignment="1"/>
    <xf numFmtId="0" fontId="4" fillId="5" borderId="0" xfId="0" applyFont="1" applyFill="1" applyAlignment="1"/>
    <xf numFmtId="0" fontId="4" fillId="7" borderId="0" xfId="0" applyFont="1" applyFill="1" applyAlignment="1"/>
    <xf numFmtId="0" fontId="4" fillId="5" borderId="0" xfId="0" applyFont="1" applyFill="1"/>
    <xf numFmtId="0" fontId="4" fillId="3" borderId="0" xfId="0" applyFont="1" applyFill="1" applyAlignment="1"/>
    <xf numFmtId="164" fontId="4" fillId="3" borderId="0" xfId="0" applyNumberFormat="1" applyFont="1" applyFill="1"/>
    <xf numFmtId="0" fontId="4" fillId="0" borderId="0" xfId="0" applyFont="1"/>
    <xf numFmtId="0" fontId="4" fillId="8" borderId="0" xfId="0" applyFont="1" applyFill="1" applyAlignment="1"/>
    <xf numFmtId="0" fontId="5" fillId="0" borderId="0" xfId="0" applyFont="1"/>
    <xf numFmtId="0" fontId="4" fillId="9" borderId="0" xfId="0" applyFont="1" applyFill="1" applyAlignment="1"/>
    <xf numFmtId="0" fontId="5" fillId="0" borderId="0" xfId="0" applyFont="1" applyAlignment="1"/>
    <xf numFmtId="0" fontId="5" fillId="0" borderId="0" xfId="0" applyFont="1" applyAlignment="1"/>
    <xf numFmtId="164" fontId="5" fillId="8" borderId="0" xfId="0" applyNumberFormat="1" applyFont="1" applyFill="1" applyAlignment="1"/>
    <xf numFmtId="164" fontId="5" fillId="9" borderId="0" xfId="0" applyNumberFormat="1" applyFont="1" applyFill="1" applyAlignment="1"/>
    <xf numFmtId="0" fontId="4" fillId="4" borderId="0" xfId="0" applyFont="1" applyFill="1" applyAlignment="1"/>
    <xf numFmtId="0" fontId="4" fillId="3" borderId="0" xfId="0" applyFont="1" applyFill="1" applyAlignment="1"/>
    <xf numFmtId="0" fontId="4" fillId="12" borderId="0" xfId="0" applyFont="1" applyFill="1" applyAlignment="1"/>
    <xf numFmtId="0" fontId="5" fillId="12" borderId="0" xfId="0" applyFont="1" applyFill="1" applyAlignment="1"/>
    <xf numFmtId="0" fontId="5" fillId="12" borderId="0" xfId="0" applyFont="1" applyFill="1"/>
    <xf numFmtId="164" fontId="5" fillId="8" borderId="0" xfId="0" applyNumberFormat="1" applyFont="1" applyFill="1"/>
    <xf numFmtId="0" fontId="5" fillId="5" borderId="0" xfId="0" applyFont="1" applyFill="1" applyAlignment="1"/>
    <xf numFmtId="0" fontId="5" fillId="0" borderId="0" xfId="0" applyFont="1"/>
    <xf numFmtId="0" fontId="4" fillId="4" borderId="0" xfId="0" applyFont="1" applyFill="1" applyAlignment="1">
      <alignment vertical="center" wrapText="1"/>
    </xf>
    <xf numFmtId="10" fontId="4" fillId="3" borderId="0" xfId="0" applyNumberFormat="1" applyFont="1" applyFill="1" applyAlignment="1"/>
    <xf numFmtId="0" fontId="4" fillId="12" borderId="0" xfId="0" applyFont="1" applyFill="1" applyAlignment="1"/>
    <xf numFmtId="164" fontId="5" fillId="5" borderId="0" xfId="0" applyNumberFormat="1" applyFont="1" applyFill="1"/>
    <xf numFmtId="0" fontId="5" fillId="12" borderId="0" xfId="0" applyFont="1" applyFill="1" applyAlignment="1"/>
    <xf numFmtId="4" fontId="5" fillId="12" borderId="0" xfId="0" applyNumberFormat="1" applyFont="1" applyFill="1"/>
    <xf numFmtId="0" fontId="4" fillId="4" borderId="0" xfId="0" applyFont="1" applyFill="1" applyAlignment="1">
      <alignment vertical="center"/>
    </xf>
    <xf numFmtId="164" fontId="5" fillId="0" borderId="0" xfId="0" applyNumberFormat="1" applyFont="1" applyAlignment="1"/>
    <xf numFmtId="0" fontId="3" fillId="12" borderId="0" xfId="0" applyFont="1" applyFill="1" applyAlignment="1"/>
    <xf numFmtId="164" fontId="4" fillId="12" borderId="0" xfId="0" applyNumberFormat="1" applyFont="1" applyFill="1"/>
    <xf numFmtId="0" fontId="7" fillId="1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12" borderId="0" xfId="0" applyFont="1" applyFill="1" applyAlignment="1">
      <alignment horizontal="left"/>
    </xf>
    <xf numFmtId="0" fontId="4" fillId="12" borderId="0" xfId="0" applyFont="1" applyFill="1"/>
    <xf numFmtId="0" fontId="3" fillId="0" borderId="0" xfId="0" applyFont="1" applyAlignment="1"/>
    <xf numFmtId="0" fontId="4" fillId="11" borderId="0" xfId="0" applyFont="1" applyFill="1" applyAlignment="1"/>
    <xf numFmtId="164" fontId="4" fillId="4" borderId="0" xfId="0" applyNumberFormat="1" applyFont="1" applyFill="1"/>
    <xf numFmtId="0" fontId="4" fillId="10" borderId="0" xfId="0" applyFont="1" applyFill="1" applyAlignment="1"/>
    <xf numFmtId="164" fontId="4" fillId="10" borderId="0" xfId="0" applyNumberFormat="1" applyFont="1" applyFill="1"/>
    <xf numFmtId="0" fontId="5" fillId="11" borderId="0" xfId="0" applyFont="1" applyFill="1" applyAlignment="1"/>
    <xf numFmtId="10" fontId="5" fillId="3" borderId="0" xfId="0" applyNumberFormat="1" applyFont="1" applyFill="1" applyAlignment="1">
      <alignment vertical="center"/>
    </xf>
    <xf numFmtId="164" fontId="4" fillId="4" borderId="0" xfId="0" applyNumberFormat="1" applyFont="1" applyFill="1" applyAlignment="1"/>
    <xf numFmtId="0" fontId="4" fillId="8" borderId="0" xfId="0" applyFont="1" applyFill="1" applyAlignment="1"/>
    <xf numFmtId="164" fontId="4" fillId="8" borderId="0" xfId="0" applyNumberFormat="1" applyFont="1" applyFill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fdas.com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7"/>
  <sheetViews>
    <sheetView tabSelected="1" workbookViewId="0">
      <pane ySplit="2" topLeftCell="A3" activePane="bottomLeft" state="frozen"/>
      <selection pane="bottomLeft" activeCell="N18" sqref="N18"/>
    </sheetView>
  </sheetViews>
  <sheetFormatPr baseColWidth="10" defaultColWidth="14.42578125" defaultRowHeight="15.75" customHeight="1"/>
  <cols>
    <col min="1" max="1" width="40" style="2" customWidth="1"/>
    <col min="2" max="2" width="15" style="2" customWidth="1"/>
    <col min="3" max="3" width="5.42578125" style="2" customWidth="1"/>
    <col min="4" max="4" width="31.28515625" style="2" customWidth="1"/>
    <col min="5" max="5" width="19.85546875" style="2" customWidth="1"/>
    <col min="6" max="6" width="5.7109375" style="2" customWidth="1"/>
    <col min="7" max="7" width="26.140625" style="2" customWidth="1"/>
    <col min="8" max="8" width="21.28515625" style="2" customWidth="1"/>
    <col min="9" max="9" width="11.5703125" style="2" customWidth="1"/>
    <col min="10" max="10" width="15.140625" style="2" customWidth="1"/>
    <col min="11" max="12" width="14.42578125" style="2"/>
    <col min="13" max="13" width="7.28515625" style="2" customWidth="1"/>
    <col min="14" max="16384" width="14.42578125" style="2"/>
  </cols>
  <sheetData>
    <row r="1" spans="1:27" ht="12.75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>
      <c r="A2" s="6" t="s">
        <v>1</v>
      </c>
      <c r="B2" s="7">
        <f>H34/J34</f>
        <v>357.00846354166669</v>
      </c>
      <c r="C2" s="8" t="s">
        <v>2</v>
      </c>
      <c r="D2" s="1"/>
      <c r="E2" s="1"/>
      <c r="F2" s="1"/>
      <c r="G2" s="9">
        <v>0.2</v>
      </c>
      <c r="H2" s="8" t="s">
        <v>3</v>
      </c>
      <c r="I2" s="1"/>
      <c r="J2" s="7">
        <f>(H34/J34)+(G2*(H34/J34))</f>
        <v>428.41015625</v>
      </c>
      <c r="K2" s="10"/>
      <c r="L2" s="1"/>
      <c r="M2" s="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36" customHeight="1">
      <c r="A3" s="12" t="s">
        <v>4</v>
      </c>
      <c r="B3" s="1"/>
      <c r="C3" s="1"/>
      <c r="D3" s="1"/>
      <c r="E3" s="1"/>
      <c r="F3" s="1"/>
      <c r="G3" s="1"/>
      <c r="H3" s="1"/>
      <c r="I3" s="1"/>
      <c r="J3" s="1"/>
      <c r="K3" s="13"/>
      <c r="L3" s="1"/>
      <c r="M3" s="1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ht="17.100000000000001" customHeight="1">
      <c r="A4" s="11"/>
      <c r="B4" s="15"/>
      <c r="C4" s="1"/>
      <c r="D4" s="1"/>
      <c r="E4" s="1"/>
      <c r="F4" s="16"/>
      <c r="G4" s="17"/>
      <c r="H4" s="1"/>
      <c r="I4" s="1"/>
      <c r="J4" s="1"/>
      <c r="K4" s="1"/>
      <c r="L4" s="1"/>
      <c r="M4" s="1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17.100000000000001" customHeight="1">
      <c r="A5" s="18" t="s">
        <v>5</v>
      </c>
      <c r="B5" s="1"/>
      <c r="C5" s="19"/>
      <c r="D5" s="20" t="s">
        <v>6</v>
      </c>
      <c r="E5" s="1"/>
      <c r="F5" s="21"/>
      <c r="G5" s="22" t="s">
        <v>7</v>
      </c>
      <c r="H5" s="1"/>
      <c r="I5" s="1"/>
      <c r="J5" s="23">
        <f>(E39+B65)</f>
        <v>3046.4722222222222</v>
      </c>
      <c r="K5" s="17" t="s">
        <v>8</v>
      </c>
      <c r="L5" s="1"/>
      <c r="M5" s="1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ht="17.100000000000001" customHeight="1">
      <c r="A6" s="25" t="s">
        <v>9</v>
      </c>
      <c r="B6" s="1"/>
      <c r="C6" s="26"/>
      <c r="D6" s="27" t="s">
        <v>10</v>
      </c>
      <c r="E6" s="1"/>
      <c r="F6" s="26"/>
      <c r="G6" s="28"/>
      <c r="H6" s="1"/>
      <c r="I6" s="1"/>
      <c r="J6" s="1"/>
      <c r="K6" s="1"/>
      <c r="L6" s="1"/>
      <c r="M6" s="1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17.100000000000001" customHeight="1">
      <c r="A7" s="29" t="s">
        <v>11</v>
      </c>
      <c r="B7" s="30">
        <v>750</v>
      </c>
      <c r="C7" s="29"/>
      <c r="D7" s="29" t="s">
        <v>12</v>
      </c>
      <c r="E7" s="31">
        <v>300</v>
      </c>
      <c r="F7" s="26"/>
      <c r="G7" s="32" t="s">
        <v>13</v>
      </c>
      <c r="H7" s="1"/>
      <c r="I7" s="1"/>
      <c r="J7" s="1"/>
      <c r="K7" s="1"/>
      <c r="L7" s="1"/>
      <c r="M7" s="1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7.100000000000001" customHeight="1">
      <c r="A8" s="29" t="s">
        <v>14</v>
      </c>
      <c r="B8" s="30">
        <v>100</v>
      </c>
      <c r="C8" s="26"/>
      <c r="D8" s="29" t="s">
        <v>15</v>
      </c>
      <c r="E8" s="31">
        <f>2000/(5*12)</f>
        <v>33.333333333333336</v>
      </c>
      <c r="F8" s="26"/>
      <c r="G8" s="33">
        <v>5</v>
      </c>
      <c r="H8" s="34" t="s">
        <v>16</v>
      </c>
      <c r="I8" s="35" t="s">
        <v>17</v>
      </c>
      <c r="J8" s="1"/>
      <c r="K8" s="1"/>
      <c r="L8" s="1"/>
      <c r="M8" s="1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7.100000000000001" customHeight="1">
      <c r="A9" s="29" t="s">
        <v>18</v>
      </c>
      <c r="B9" s="30">
        <v>17</v>
      </c>
      <c r="C9" s="29"/>
      <c r="D9" s="29" t="s">
        <v>19</v>
      </c>
      <c r="E9" s="31">
        <v>20</v>
      </c>
      <c r="F9" s="26"/>
      <c r="G9" s="36">
        <f>5*G8</f>
        <v>25</v>
      </c>
      <c r="H9" s="35" t="s">
        <v>20</v>
      </c>
      <c r="I9" s="1"/>
      <c r="J9" s="1"/>
      <c r="K9" s="1"/>
      <c r="L9" s="1"/>
      <c r="M9" s="1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7.100000000000001" customHeight="1">
      <c r="A10" s="29" t="s">
        <v>21</v>
      </c>
      <c r="B10" s="37">
        <f>800/12</f>
        <v>66.666666666666671</v>
      </c>
      <c r="C10" s="26"/>
      <c r="D10" s="38" t="s">
        <v>22</v>
      </c>
      <c r="E10" s="31">
        <v>45</v>
      </c>
      <c r="F10" s="26"/>
      <c r="G10" s="35" t="s">
        <v>23</v>
      </c>
      <c r="H10" s="1"/>
      <c r="I10" s="1"/>
      <c r="J10" s="1"/>
      <c r="K10" s="1"/>
      <c r="L10" s="1"/>
      <c r="M10" s="1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17.100000000000001" customHeight="1">
      <c r="A11" s="29" t="s">
        <v>24</v>
      </c>
      <c r="B11" s="30">
        <v>40</v>
      </c>
      <c r="C11" s="29"/>
      <c r="D11" s="29" t="s">
        <v>25</v>
      </c>
      <c r="E11" s="31">
        <v>45</v>
      </c>
      <c r="F11" s="26"/>
      <c r="G11" s="36">
        <f>250-G9</f>
        <v>225</v>
      </c>
      <c r="H11" s="35" t="s">
        <v>26</v>
      </c>
      <c r="I11" s="1"/>
      <c r="J11" s="1"/>
      <c r="K11" s="1"/>
      <c r="L11" s="1"/>
      <c r="M11" s="1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17.100000000000001" customHeight="1">
      <c r="A12" s="29" t="s">
        <v>27</v>
      </c>
      <c r="B12" s="30">
        <v>20</v>
      </c>
      <c r="C12" s="26"/>
      <c r="D12" s="29" t="s">
        <v>28</v>
      </c>
      <c r="E12" s="31">
        <v>15</v>
      </c>
      <c r="F12" s="26"/>
      <c r="G12" s="39"/>
      <c r="H12" s="1"/>
      <c r="I12" s="1"/>
      <c r="J12" s="1"/>
      <c r="K12" s="1"/>
      <c r="L12" s="1"/>
      <c r="M12" s="1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17.100000000000001" customHeight="1">
      <c r="A13" s="29" t="s">
        <v>29</v>
      </c>
      <c r="B13" s="30">
        <v>0</v>
      </c>
      <c r="C13" s="29"/>
      <c r="D13" s="29" t="s">
        <v>30</v>
      </c>
      <c r="E13" s="31">
        <v>10</v>
      </c>
      <c r="F13" s="26"/>
      <c r="G13" s="40" t="s">
        <v>31</v>
      </c>
      <c r="H13" s="1"/>
      <c r="I13" s="1"/>
      <c r="J13" s="1"/>
      <c r="K13" s="1"/>
      <c r="L13" s="1"/>
      <c r="M13" s="1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17.100000000000001" customHeight="1">
      <c r="A14" s="29" t="s">
        <v>32</v>
      </c>
      <c r="B14" s="30">
        <f>700/(5*12)</f>
        <v>11.666666666666666</v>
      </c>
      <c r="C14" s="29"/>
      <c r="D14" s="29" t="s">
        <v>33</v>
      </c>
      <c r="E14" s="31">
        <v>25</v>
      </c>
      <c r="F14" s="26"/>
      <c r="G14" s="1"/>
      <c r="H14" s="1"/>
      <c r="I14" s="1"/>
      <c r="J14" s="1"/>
      <c r="K14" s="1"/>
      <c r="L14" s="1"/>
      <c r="M14" s="1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17.100000000000001" customHeight="1">
      <c r="A15" s="29" t="s">
        <v>34</v>
      </c>
      <c r="B15" s="30">
        <f>1000/(6*12)</f>
        <v>13.888888888888889</v>
      </c>
      <c r="C15" s="29"/>
      <c r="D15" s="29" t="s">
        <v>35</v>
      </c>
      <c r="E15" s="31">
        <f>99/12</f>
        <v>8.25</v>
      </c>
      <c r="F15" s="26"/>
      <c r="G15" s="41">
        <v>0.4</v>
      </c>
      <c r="H15" s="42" t="s">
        <v>36</v>
      </c>
      <c r="I15" s="1"/>
      <c r="J15" s="1"/>
      <c r="K15" s="1"/>
      <c r="L15" s="1"/>
      <c r="M15" s="1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17.100000000000001" customHeight="1">
      <c r="A16" s="26"/>
      <c r="B16" s="43"/>
      <c r="C16" s="26"/>
      <c r="F16" s="26"/>
      <c r="G16" s="44" t="s">
        <v>37</v>
      </c>
      <c r="H16" s="45">
        <f>G11-(G11*G15)</f>
        <v>135</v>
      </c>
      <c r="I16" s="35" t="s">
        <v>38</v>
      </c>
      <c r="J16" s="1"/>
      <c r="K16" s="1"/>
      <c r="L16" s="1"/>
      <c r="M16" s="1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17.100000000000001" customHeight="1">
      <c r="A17" s="25" t="s">
        <v>39</v>
      </c>
      <c r="B17" s="1"/>
      <c r="C17" s="24"/>
      <c r="D17" s="27" t="s">
        <v>40</v>
      </c>
      <c r="E17" s="1"/>
      <c r="G17" s="39"/>
      <c r="H17" s="1"/>
      <c r="I17" s="1"/>
      <c r="J17" s="1"/>
      <c r="K17" s="1"/>
      <c r="L17" s="1"/>
      <c r="M17" s="1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7.100000000000001" customHeight="1">
      <c r="A18" s="29" t="s">
        <v>41</v>
      </c>
      <c r="B18" s="30">
        <v>15</v>
      </c>
      <c r="C18" s="26"/>
      <c r="D18" s="29" t="s">
        <v>42</v>
      </c>
      <c r="E18" s="31">
        <v>70</v>
      </c>
      <c r="G18" s="46" t="s">
        <v>43</v>
      </c>
      <c r="H18" s="1"/>
      <c r="I18" s="1"/>
      <c r="J18" s="1"/>
      <c r="K18" s="1"/>
      <c r="L18" s="1"/>
      <c r="M18" s="1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7.100000000000001" customHeight="1">
      <c r="A19" s="29" t="s">
        <v>44</v>
      </c>
      <c r="B19" s="30">
        <v>250</v>
      </c>
      <c r="C19" s="26"/>
      <c r="D19" s="29" t="s">
        <v>45</v>
      </c>
      <c r="E19" s="31">
        <v>20</v>
      </c>
      <c r="G19" s="33">
        <v>2</v>
      </c>
      <c r="H19" s="42" t="s">
        <v>46</v>
      </c>
      <c r="I19" s="1"/>
      <c r="J19" s="1"/>
      <c r="K19" s="1"/>
      <c r="L19" s="1"/>
      <c r="M19" s="1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7.100000000000001" customHeight="1">
      <c r="A20" s="29" t="s">
        <v>47</v>
      </c>
      <c r="B20" s="30">
        <v>30</v>
      </c>
      <c r="C20" s="26"/>
      <c r="D20" s="29" t="s">
        <v>48</v>
      </c>
      <c r="E20" s="31">
        <v>50</v>
      </c>
      <c r="G20" s="44" t="s">
        <v>37</v>
      </c>
      <c r="H20" s="36">
        <f>H16-(G19*5)</f>
        <v>125</v>
      </c>
      <c r="I20" s="35" t="s">
        <v>49</v>
      </c>
      <c r="J20" s="1"/>
      <c r="K20" s="1"/>
      <c r="L20" s="1"/>
      <c r="M20" s="1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7.100000000000001" customHeight="1">
      <c r="A21" s="29" t="s">
        <v>50</v>
      </c>
      <c r="B21" s="30">
        <v>0</v>
      </c>
      <c r="C21" s="26"/>
      <c r="D21" s="38"/>
      <c r="E21" s="47"/>
      <c r="G21" s="39"/>
      <c r="H21" s="1"/>
      <c r="I21" s="1"/>
      <c r="J21" s="1"/>
      <c r="K21" s="1"/>
      <c r="L21" s="1"/>
      <c r="M21" s="1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17.100000000000001" customHeight="1">
      <c r="A22" s="29" t="s">
        <v>51</v>
      </c>
      <c r="B22" s="30">
        <v>0</v>
      </c>
      <c r="C22" s="26"/>
      <c r="D22" s="27" t="s">
        <v>52</v>
      </c>
      <c r="E22" s="1"/>
      <c r="G22" s="40" t="s">
        <v>53</v>
      </c>
      <c r="H22" s="1"/>
      <c r="I22" s="1"/>
      <c r="J22" s="1"/>
      <c r="K22" s="1"/>
      <c r="L22" s="1"/>
      <c r="M22" s="1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17.100000000000001" customHeight="1">
      <c r="A23" s="29"/>
      <c r="B23" s="43"/>
      <c r="C23" s="26"/>
      <c r="D23" s="29" t="s">
        <v>54</v>
      </c>
      <c r="E23" s="31">
        <v>8</v>
      </c>
      <c r="G23" s="1"/>
      <c r="H23" s="1"/>
      <c r="I23" s="1"/>
      <c r="J23" s="1"/>
      <c r="K23" s="1"/>
      <c r="L23" s="1"/>
      <c r="M23" s="1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17.100000000000001" customHeight="1">
      <c r="A24" s="25" t="s">
        <v>55</v>
      </c>
      <c r="B24" s="1"/>
      <c r="C24" s="26"/>
      <c r="D24" s="29" t="s">
        <v>56</v>
      </c>
      <c r="E24" s="31">
        <v>0</v>
      </c>
      <c r="G24" s="33">
        <v>1.5</v>
      </c>
      <c r="H24" s="34" t="s">
        <v>57</v>
      </c>
      <c r="I24" s="48" t="s">
        <v>58</v>
      </c>
      <c r="J24" s="1"/>
      <c r="K24" s="1"/>
      <c r="L24" s="1"/>
      <c r="M24" s="1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7.100000000000001" customHeight="1">
      <c r="A25" s="29" t="s">
        <v>59</v>
      </c>
      <c r="B25" s="30">
        <v>80</v>
      </c>
      <c r="C25" s="26"/>
      <c r="D25" s="29" t="s">
        <v>60</v>
      </c>
      <c r="E25" s="31">
        <v>15</v>
      </c>
      <c r="G25" s="44" t="s">
        <v>61</v>
      </c>
      <c r="H25" s="36"/>
      <c r="I25" s="49">
        <f>G24*J5</f>
        <v>4569.708333333333</v>
      </c>
      <c r="J25" s="36"/>
      <c r="K25" s="36"/>
      <c r="L25" s="36"/>
      <c r="M25" s="3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7.100000000000001" customHeight="1">
      <c r="A26" s="29" t="s">
        <v>62</v>
      </c>
      <c r="B26" s="30">
        <v>0</v>
      </c>
      <c r="C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7.100000000000001" customHeight="1">
      <c r="A27" s="29" t="s">
        <v>63</v>
      </c>
      <c r="B27" s="30">
        <v>0</v>
      </c>
      <c r="C27" s="26"/>
      <c r="D27" s="27" t="s">
        <v>64</v>
      </c>
      <c r="E27" s="1"/>
      <c r="G27" s="40" t="s">
        <v>65</v>
      </c>
      <c r="H27" s="1"/>
      <c r="I27" s="1"/>
      <c r="J27" s="1"/>
      <c r="K27" s="1"/>
      <c r="L27" s="1"/>
      <c r="M27" s="1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7.100000000000001" customHeight="1">
      <c r="A28" s="29" t="s">
        <v>66</v>
      </c>
      <c r="B28" s="30">
        <v>0</v>
      </c>
      <c r="C28" s="26"/>
      <c r="D28" s="29" t="s">
        <v>67</v>
      </c>
      <c r="E28" s="31">
        <v>0</v>
      </c>
      <c r="G28" s="1"/>
      <c r="H28" s="1"/>
      <c r="I28" s="1"/>
      <c r="J28" s="1"/>
      <c r="K28" s="1"/>
      <c r="L28" s="1"/>
      <c r="M28" s="1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7.100000000000001" customHeight="1">
      <c r="A29" s="29" t="s">
        <v>68</v>
      </c>
      <c r="B29" s="30">
        <v>0</v>
      </c>
      <c r="C29" s="26"/>
      <c r="D29" s="29" t="s">
        <v>69</v>
      </c>
      <c r="E29" s="31">
        <v>0</v>
      </c>
      <c r="G29" s="33">
        <v>1</v>
      </c>
      <c r="H29" s="42" t="s">
        <v>46</v>
      </c>
      <c r="I29" s="1"/>
      <c r="J29" s="1"/>
      <c r="K29" s="1"/>
      <c r="L29" s="1"/>
      <c r="M29" s="1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7.100000000000001" customHeight="1">
      <c r="A30" s="16"/>
      <c r="B30" s="43"/>
      <c r="C30" s="26"/>
      <c r="G30" s="44" t="s">
        <v>37</v>
      </c>
      <c r="H30" s="36">
        <f>H20-(G29*5)</f>
        <v>120</v>
      </c>
      <c r="I30" s="35" t="s">
        <v>49</v>
      </c>
      <c r="J30" s="1"/>
      <c r="K30" s="1"/>
      <c r="L30" s="1"/>
      <c r="M30" s="1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7.100000000000001" customHeight="1">
      <c r="A31" s="25" t="s">
        <v>70</v>
      </c>
      <c r="B31" s="1"/>
      <c r="C31" s="26"/>
      <c r="D31" s="27" t="s">
        <v>71</v>
      </c>
      <c r="E31" s="1"/>
      <c r="G31" s="3" t="s">
        <v>72</v>
      </c>
      <c r="H31" s="4"/>
      <c r="I31" s="50" t="s">
        <v>73</v>
      </c>
      <c r="J31" s="1"/>
      <c r="K31" s="1"/>
      <c r="L31" s="1"/>
      <c r="M31" s="1"/>
      <c r="N31" s="51"/>
      <c r="O31" s="51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7.100000000000001" customHeight="1">
      <c r="A32" s="29" t="s">
        <v>74</v>
      </c>
      <c r="B32" s="30">
        <v>180</v>
      </c>
      <c r="C32" s="26"/>
      <c r="D32" s="29" t="s">
        <v>75</v>
      </c>
      <c r="E32" s="31">
        <v>211</v>
      </c>
      <c r="G32" s="52"/>
      <c r="H32" s="1"/>
      <c r="I32" s="1"/>
      <c r="J32" s="1"/>
      <c r="K32" s="1"/>
      <c r="L32" s="1"/>
      <c r="M32" s="1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7.100000000000001" customHeight="1">
      <c r="A33" s="29" t="s">
        <v>76</v>
      </c>
      <c r="B33" s="30">
        <v>70</v>
      </c>
      <c r="C33" s="26"/>
      <c r="D33" s="26"/>
      <c r="E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7.100000000000001" customHeight="1">
      <c r="A34" s="26"/>
      <c r="B34" s="43"/>
      <c r="C34" s="26"/>
      <c r="D34" s="29" t="s">
        <v>77</v>
      </c>
      <c r="E34" s="31">
        <v>35</v>
      </c>
      <c r="G34" s="44" t="s">
        <v>78</v>
      </c>
      <c r="H34" s="49">
        <f>(I25+(J5*12))/0.96</f>
        <v>42841.015625</v>
      </c>
      <c r="I34" s="44" t="s">
        <v>79</v>
      </c>
      <c r="J34" s="53">
        <f>H30</f>
        <v>120</v>
      </c>
      <c r="K34" s="35" t="s">
        <v>80</v>
      </c>
      <c r="L34" s="1"/>
      <c r="M34" s="1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17.100000000000001" customHeight="1">
      <c r="A35" s="25" t="s">
        <v>81</v>
      </c>
      <c r="B35" s="1"/>
      <c r="C35" s="26"/>
      <c r="D35" s="26"/>
      <c r="E35" s="26"/>
      <c r="G35" s="54" t="s">
        <v>82</v>
      </c>
      <c r="H35" s="1"/>
      <c r="I35" s="1"/>
      <c r="J35" s="1"/>
      <c r="K35" s="1"/>
      <c r="L35" s="1"/>
      <c r="M35" s="1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17.100000000000001" customHeight="1">
      <c r="A36" s="29" t="s">
        <v>83</v>
      </c>
      <c r="B36" s="30">
        <v>30</v>
      </c>
      <c r="C36" s="26"/>
      <c r="D36" s="29" t="s">
        <v>84</v>
      </c>
      <c r="E36" s="31">
        <v>35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17.100000000000001" customHeight="1">
      <c r="A37" s="29" t="s">
        <v>85</v>
      </c>
      <c r="B37" s="30">
        <v>10</v>
      </c>
      <c r="C37" s="26"/>
      <c r="D37" s="29" t="s">
        <v>86</v>
      </c>
      <c r="E37" s="31">
        <v>100</v>
      </c>
      <c r="G37" s="55" t="s">
        <v>87</v>
      </c>
      <c r="H37" s="1"/>
      <c r="I37" s="56">
        <f>(I25+(J5*12))/0.96</f>
        <v>42841.015625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7.100000000000001" customHeight="1">
      <c r="A38" s="29" t="s">
        <v>88</v>
      </c>
      <c r="B38" s="30">
        <v>10</v>
      </c>
      <c r="C38" s="26"/>
      <c r="G38" s="55" t="s">
        <v>89</v>
      </c>
      <c r="H38" s="1"/>
      <c r="I38" s="56">
        <f>H34/J34</f>
        <v>357.00846354166669</v>
      </c>
      <c r="J38" s="16" t="s">
        <v>8</v>
      </c>
      <c r="K38" s="16"/>
      <c r="L38" s="16"/>
      <c r="M38" s="16"/>
      <c r="N38" s="1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7.100000000000001" customHeight="1">
      <c r="A39" s="29" t="s">
        <v>90</v>
      </c>
      <c r="B39" s="30">
        <v>70</v>
      </c>
      <c r="C39" s="26"/>
      <c r="D39" s="57" t="s">
        <v>91</v>
      </c>
      <c r="E39" s="58">
        <f>SUM(E6:E37)</f>
        <v>1045.5833333333333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7.100000000000001" customHeight="1">
      <c r="A40" s="29" t="s">
        <v>92</v>
      </c>
      <c r="B40" s="30">
        <v>50</v>
      </c>
      <c r="C40" s="26"/>
      <c r="F40" s="26"/>
      <c r="G40" s="59" t="s">
        <v>93</v>
      </c>
      <c r="H40" s="1"/>
      <c r="I40" s="60">
        <v>0.2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7.100000000000001" customHeight="1">
      <c r="A41" s="29" t="s">
        <v>94</v>
      </c>
      <c r="B41" s="30">
        <v>50</v>
      </c>
      <c r="C41" s="26"/>
      <c r="D41" s="26"/>
      <c r="E41" s="26"/>
      <c r="F41" s="26"/>
      <c r="G41" s="55" t="s">
        <v>95</v>
      </c>
      <c r="H41" s="1"/>
      <c r="I41" s="61">
        <f>I37+(I37*I40)</f>
        <v>51409.21875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17.100000000000001" customHeight="1">
      <c r="A42" s="26"/>
      <c r="B42" s="43"/>
      <c r="C42" s="26"/>
      <c r="F42" s="26"/>
      <c r="G42" s="55" t="s">
        <v>96</v>
      </c>
      <c r="H42" s="1"/>
      <c r="I42" s="61">
        <f>I38+(I38*I40)</f>
        <v>428.41015625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7.100000000000001" customHeight="1">
      <c r="A43" s="25" t="s">
        <v>97</v>
      </c>
      <c r="B43" s="1"/>
      <c r="C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7.100000000000001" customHeight="1">
      <c r="A44" s="29" t="s">
        <v>98</v>
      </c>
      <c r="B44" s="30">
        <f>40/6</f>
        <v>6.666666666666667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7.100000000000001" customHeight="1">
      <c r="A45" s="29" t="s">
        <v>99</v>
      </c>
      <c r="B45" s="30">
        <v>0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7.100000000000001" customHeight="1">
      <c r="A46" s="26"/>
      <c r="B46" s="43"/>
      <c r="C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7.100000000000001" customHeight="1">
      <c r="A47" s="25" t="s">
        <v>100</v>
      </c>
      <c r="B47" s="1"/>
      <c r="C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7.100000000000001" customHeight="1">
      <c r="A48" s="29" t="s">
        <v>101</v>
      </c>
      <c r="B48" s="30">
        <v>0</v>
      </c>
      <c r="C48" s="29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7.100000000000001" customHeight="1">
      <c r="A49" s="29" t="s">
        <v>102</v>
      </c>
      <c r="B49" s="30">
        <v>0</v>
      </c>
      <c r="C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7.100000000000001" customHeight="1">
      <c r="A50" s="26"/>
      <c r="B50" s="43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17.100000000000001" customHeight="1">
      <c r="A51" s="25" t="s">
        <v>103</v>
      </c>
      <c r="B51" s="1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17.100000000000001" customHeight="1">
      <c r="A52" s="29" t="s">
        <v>104</v>
      </c>
      <c r="B52" s="30">
        <v>0</v>
      </c>
      <c r="C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17.100000000000001" customHeight="1">
      <c r="A53" s="29" t="s">
        <v>105</v>
      </c>
      <c r="B53" s="30">
        <v>0</v>
      </c>
      <c r="C53" s="21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17.100000000000001" customHeight="1">
      <c r="A54" s="29" t="s">
        <v>106</v>
      </c>
      <c r="B54" s="30">
        <v>0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17.100000000000001" customHeight="1">
      <c r="A55" s="29" t="s">
        <v>107</v>
      </c>
      <c r="B55" s="30">
        <v>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17.100000000000001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7.100000000000001" customHeight="1">
      <c r="A57" s="25" t="s">
        <v>108</v>
      </c>
      <c r="B57" s="1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7.100000000000001" customHeight="1">
      <c r="A58" s="29" t="s">
        <v>109</v>
      </c>
      <c r="B58" s="30">
        <v>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7.100000000000001" customHeight="1">
      <c r="A59" s="29" t="s">
        <v>110</v>
      </c>
      <c r="B59" s="30">
        <v>0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7.100000000000001" customHeight="1">
      <c r="A60" s="29" t="s">
        <v>111</v>
      </c>
      <c r="B60" s="30">
        <v>0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17.100000000000001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17.100000000000001" customHeight="1">
      <c r="A62" s="62" t="s">
        <v>112</v>
      </c>
      <c r="B62" s="30">
        <v>130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17.100000000000001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7.100000000000001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17.100000000000001" customHeight="1">
      <c r="A65" s="62" t="s">
        <v>113</v>
      </c>
      <c r="B65" s="63">
        <f>SUM(B6:B62)</f>
        <v>2000.8888888888889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7.100000000000001" customHeight="1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17.100000000000001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7.100000000000001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2.7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2.7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12.7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2.7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2.7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2.7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2.7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12.7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2.7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2.7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2.7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2.7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2.7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12.7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2.7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2.7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2.7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2.7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2.7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2.7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2.7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2.7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2.7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2.7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2.7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2.7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2.7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2.7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2.7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2.7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2.7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2.7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2.7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2.7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2.7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2.7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2.7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2.7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2.7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2.7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2.7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2.7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2.7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2.7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2.7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2.7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2.7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2.7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2.7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2.7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2.7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2.7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2.7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2.7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2.7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2.7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2.7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2.7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2.7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2.7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2.7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2.7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2.7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2.7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2.7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2.7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2.7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2.7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2.7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2.7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2.7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2.7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2.7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2.7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2.7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2.7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2.7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2.7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2.7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2.7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2.7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2.7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2.7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2.7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2.7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2.7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2.7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2.7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2.7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2.7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2.7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2.7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2.7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2.7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2.7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2.7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2.7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2.7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2.7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2.7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2.7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2.7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2.7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2.7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2.7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2.7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2.7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2.7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2.7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2.7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2.7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2.7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2.7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2.7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2.7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2.7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2.7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2.7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2.7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2.7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2.7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2.7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2.7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2.7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2.7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2.7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2.7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2.7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2.7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2.7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2.7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2.7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2.7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2.7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2.7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2.7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2.7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2.7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2.7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2.7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2.7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2.7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2.7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2.7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2.7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2.7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2.7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2.7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2.7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2.7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2.7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2.7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2.7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2.7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2.7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2.7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2.7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2.7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2.7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2.7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2.7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2.7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2.7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2.7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2.7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2.7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2.7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2.7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2.7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2.7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2.7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2.7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2.7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2.7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2.7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2.7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2.7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2.7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2.7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2.7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2.7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2.7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2.7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2.7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2.7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2.7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2.7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2.7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2.7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2.7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2.7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2.7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2.7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2.7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2.7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2.7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2.7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2.7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2.7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2.7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2.7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2.7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2.7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2.7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2.7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2.7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2.7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2.7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2.7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2.7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2.7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2.7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2.7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2.7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2.7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2.7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2.7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2.7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2.7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2.7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2.7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2.7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2.7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2.7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2.7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2.7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2.7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2.7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2.7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2.7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2.7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2.7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2.7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2.7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2.7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2.7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2.7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2.7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2.7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2.7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2.7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2.7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2.7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2.7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2.7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2.7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2.7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2.7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2.7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2.7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2.7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2.7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2.7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2.7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2.7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2.7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2.7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2.7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2.7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2.7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2.7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2.7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2.7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2.7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2.7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2.7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2.7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2.7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2.7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2.7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2.7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2.7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2.7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2.7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2.7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2.7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2.7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2.7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2.7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2.7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2.7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2.7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2.7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2.7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2.7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2.7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2.7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2.7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2.7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2.7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2.7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2.7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2.7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2.7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2.7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2.7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2.7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2.7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2.7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2.7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2.7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2.7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2.7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2.7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2.7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2.7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2.7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2.7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2.7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2.7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2.7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2.7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2.7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2.7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2.7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2.7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2.7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2.7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2.7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2.7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2.7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2.7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2.7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2.7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2.7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2.7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2.7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2.7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2.7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2.7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2.7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2.7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2.7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2.7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2.7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2.7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2.7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2.7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2.7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2.7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2.7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2.7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2.7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2.7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2.7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2.7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2.7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2.7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2.7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2.7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2.7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2.7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2.7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2.7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2.7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2.7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2.7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2.7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2.7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2.7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2.7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2.7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2.7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2.7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2.7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2.7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2.7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2.7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2.7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2.7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2.7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2.7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2.7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2.7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2.7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2.7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2.7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2.7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2.7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2.7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2.7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2.7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2.7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2.7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2.7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2.7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2.7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2.7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2.7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2.7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2.7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2.7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2.7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2.7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2.7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2.7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2.7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2.7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2.7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2.7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2.7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2.7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2.7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2.7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2.7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2.7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2.7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2.7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2.7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2.7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2.7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2.7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2.7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2.7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2.7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2.7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2.7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2.7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2.7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2.7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2.7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2.7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2.7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2.7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2.7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2.7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2.7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2.7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2.7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2.7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2.7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2.7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2.7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2.7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2.7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2.7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2.7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2.7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2.7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2.7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2.7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2.7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2.7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2.7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2.7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2.7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2.7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2.7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2.7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2.7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2.7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2.7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2.7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2.7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2.7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2.7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2.7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2.7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2.7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2.7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2.7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2.7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2.7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2.7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2.7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2.7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2.7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2.7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2.7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2.7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2.7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2.7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2.7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2.7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2.7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2.7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2.7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2.7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2.7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2.7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2.7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2.7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2.7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2.7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2.7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2.7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2.7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2.7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2.7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2.7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2.7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2.7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2.7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2.7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2.7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2.7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2.7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2.7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2.7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2.7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2.7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2.7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2.7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2.7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2.7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2.7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2.7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2.7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2.7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2.7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2.7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2.7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2.7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2.7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2.7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2.7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2.7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2.7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2.7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2.7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2.7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2.7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2.7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2.7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2.7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2.7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2.7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2.7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2.7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2.7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2.7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2.7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2.7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2.7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2.7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2.7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2.7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2.7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2.7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2.7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2.7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2.7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2.7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2.7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2.7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2.7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2.7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2.7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2.7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2.7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2.7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2.7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2.7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2.7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2.7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2.7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2.7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2.7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2.7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2.7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2.7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2.7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2.7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2.7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2.7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2.7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2.7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2.7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2.7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2.7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2.7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2.7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2.7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2.7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2.7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2.7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2.7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2.7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2.7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2.7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2.7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2.7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2.7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2.7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2.7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2.7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2.7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2.7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2.7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2.7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2.7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2.7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2.7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2.7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2.7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2.7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2.7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2.7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2.7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2.7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2.7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2.7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2.7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2.7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2.7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2.7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2.7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2.7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2.7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2.7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2.7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2.7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2.7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2.7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2.7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2.7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2.7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2.7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2.7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2.7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2.7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2.7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2.7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2.7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2.7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2.7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2.7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2.7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2.7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2.7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2.7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2.7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2.7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2.7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2.7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2.7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2.7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2.7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2.7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2.7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2.7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2.7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2.7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2.7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2.7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2.7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2.7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2.7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2.7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2.7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2.7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2.7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2.7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2.7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2.7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2.7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2.7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2.7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2.7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2.7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2.7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2.7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2.7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2.7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2.7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2.7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2.7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2.7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2.7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2.7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2.7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2.7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2.7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2.7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2.7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2.7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2.7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2.7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2.7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2.7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2.7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2.7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2.7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2.7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2.7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2.7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2.7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2.7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2.7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2.7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2.7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2.7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2.7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2.7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2.7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2.7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2.7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2.7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2.7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2.7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2.7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2.7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2.7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2.7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2.7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2.7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2.7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2.7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2.7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2.7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2.7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2.7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2.7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2.7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2.7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2.7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2.7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2.7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2.7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2.7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2.7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2.7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2.7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2.7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2.7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2.7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2.7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2.7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2.7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2.7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2.7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2.7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2.7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2.7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2.7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2.7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2.7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2.7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2.7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2.7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2.7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2.7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2.7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2.7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2.7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2.7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2.7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2.7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2.7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2.7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2.7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2.7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2.7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2.7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2.7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2.7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2.7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2.7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2.7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2.7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2.7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2.7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2.7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2.7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2.7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2.7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2.7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2.7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2.7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2.7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2.7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2.7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2.7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2.7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2.7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2.7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2.7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2.7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2.7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2.7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2.7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2.7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2.7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2.7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2.7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2.7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2.7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2.7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2.7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2.7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2.7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2.7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2.7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2.7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2.7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2.7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2.7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2.7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2.7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2.7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2.7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2.7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2.7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2.7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2.7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2.7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2.7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2.7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2.7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2.7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2.7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2.7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2.7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2.7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2.7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2.7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2.7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2.7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2.7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2.7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2.7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2.7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2.7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2.7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2.7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2.7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2.7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2.7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2.7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2.7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2.7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2.7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2.7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2.7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2.7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2.7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2.7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2.7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2.7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2.7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2.7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2.7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2.7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2.7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2.7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2.7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2.7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2.7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2.7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2.7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2.7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2.7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2.7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2.7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2.7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2.7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2.7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2.7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2.7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2.7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2.7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2.7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2.7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2.7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2.7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2.7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2.7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2.7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2.7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2.7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2.7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2.7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2.7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2.7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2.7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2.7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2.7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2.7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2.7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2.7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2.7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2.7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2.7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2.7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2.7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2.7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2.7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2.7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2.7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2.7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2.7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2.7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2.7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2.7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2.7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2.7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2.7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2.7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2.7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2.7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2.7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2.7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2.7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2.7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2.7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2.7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2.7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2.7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2.7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2.7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2.7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2.7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2.7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2.7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2.7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2.7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2.7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2.7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spans="1:27" ht="12.7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spans="1:27" ht="12.75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spans="1:27" ht="12.7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  <row r="990" spans="1:27" ht="12.7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</row>
    <row r="991" spans="1:27" ht="12.75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</row>
    <row r="992" spans="1:27" ht="12.75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</row>
    <row r="993" spans="1:27" ht="12.75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</row>
    <row r="994" spans="1:27" ht="12.75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</row>
    <row r="995" spans="1:27" ht="12.75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</row>
    <row r="996" spans="1:27" ht="12.75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</row>
    <row r="997" spans="1:27" ht="12.75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</row>
    <row r="998" spans="1:27" ht="12.75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</row>
    <row r="999" spans="1:27" ht="12.75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</row>
    <row r="1000" spans="1:27" ht="12.75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</row>
    <row r="1001" spans="1:27" ht="12.75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</row>
    <row r="1002" spans="1:27" ht="12.75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</row>
    <row r="1003" spans="1:27" ht="12.75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</row>
    <row r="1004" spans="1:27" ht="12.75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</row>
    <row r="1005" spans="1:27" ht="12.75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</row>
    <row r="1006" spans="1:27" ht="12.75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</row>
    <row r="1007" spans="1:27" ht="12.75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</row>
    <row r="1008" spans="1:27" ht="12.75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</row>
    <row r="1009" spans="1:27" ht="12.75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</row>
    <row r="1010" spans="1:27" ht="12.75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</row>
    <row r="1011" spans="1:27" ht="12.75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</row>
    <row r="1012" spans="1:27" ht="12.75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</row>
    <row r="1013" spans="1:27" ht="12.75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</row>
    <row r="1014" spans="1:27" ht="12.75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</row>
    <row r="1015" spans="1:27" ht="12.75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</row>
    <row r="1016" spans="1:27" ht="12.75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</row>
    <row r="1017" spans="1:27" ht="12.75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</row>
  </sheetData>
  <mergeCells count="55">
    <mergeCell ref="A47:B47"/>
    <mergeCell ref="A51:B51"/>
    <mergeCell ref="A57:B57"/>
    <mergeCell ref="G13:M14"/>
    <mergeCell ref="G22:M23"/>
    <mergeCell ref="G27:M28"/>
    <mergeCell ref="G38:H38"/>
    <mergeCell ref="G40:H40"/>
    <mergeCell ref="G41:H41"/>
    <mergeCell ref="G42:H42"/>
    <mergeCell ref="A43:B43"/>
    <mergeCell ref="G32:M32"/>
    <mergeCell ref="K34:M34"/>
    <mergeCell ref="A35:B35"/>
    <mergeCell ref="G35:M35"/>
    <mergeCell ref="G37:H37"/>
    <mergeCell ref="D27:E27"/>
    <mergeCell ref="H29:M29"/>
    <mergeCell ref="I30:M30"/>
    <mergeCell ref="A31:B31"/>
    <mergeCell ref="D31:E31"/>
    <mergeCell ref="I31:M31"/>
    <mergeCell ref="H19:M19"/>
    <mergeCell ref="I20:M20"/>
    <mergeCell ref="G21:M21"/>
    <mergeCell ref="D22:E22"/>
    <mergeCell ref="A24:B24"/>
    <mergeCell ref="I24:M24"/>
    <mergeCell ref="I16:M16"/>
    <mergeCell ref="A17:B17"/>
    <mergeCell ref="D17:E17"/>
    <mergeCell ref="G17:M17"/>
    <mergeCell ref="G18:M18"/>
    <mergeCell ref="H9:M9"/>
    <mergeCell ref="G10:M10"/>
    <mergeCell ref="H11:M11"/>
    <mergeCell ref="G12:M12"/>
    <mergeCell ref="H15:M15"/>
    <mergeCell ref="A6:B6"/>
    <mergeCell ref="D6:E6"/>
    <mergeCell ref="G6:M6"/>
    <mergeCell ref="G7:M7"/>
    <mergeCell ref="I8:M8"/>
    <mergeCell ref="B4:E4"/>
    <mergeCell ref="G4:M4"/>
    <mergeCell ref="A5:B5"/>
    <mergeCell ref="D5:E5"/>
    <mergeCell ref="G5:I5"/>
    <mergeCell ref="K5:M5"/>
    <mergeCell ref="A1:AA1"/>
    <mergeCell ref="C2:F2"/>
    <mergeCell ref="H2:I2"/>
    <mergeCell ref="K2:M2"/>
    <mergeCell ref="A3:J3"/>
    <mergeCell ref="K3:M3"/>
  </mergeCells>
  <hyperlinks>
    <hyperlink ref="I31" r:id="rId1" xr:uid="{00000000-0004-0000-0000-000000000000}"/>
  </hyperlinks>
  <pageMargins left="0.75" right="0.75" top="1" bottom="1" header="0.51180555555555596" footer="0.51180555555555596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tarif journalier-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Kaes</dc:creator>
  <cp:lastModifiedBy>Kaes</cp:lastModifiedBy>
  <dcterms:created xsi:type="dcterms:W3CDTF">2018-02-28T22:45:45Z</dcterms:created>
  <dcterms:modified xsi:type="dcterms:W3CDTF">2020-07-08T20:44:34Z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1036-10.1.0.5672</vt:lpwstr>
  </property>
</Properties>
</file>